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KOYAK\AppData\Local\Microsoft\Windows\Temporary Internet Files\Content.Outlook\YFYGEEDG\"/>
    </mc:Choice>
  </mc:AlternateContent>
  <bookViews>
    <workbookView xWindow="720" yWindow="405" windowWidth="27555" windowHeight="14085"/>
  </bookViews>
  <sheets>
    <sheet name="Teminat Değerleme" sheetId="1" r:id="rId1"/>
  </sheets>
  <definedNames>
    <definedName name="_xlnm.Print_Area" localSheetId="0">'Teminat Değerleme'!$A$1:$L$27</definedName>
  </definedNames>
  <calcPr calcId="152511"/>
</workbook>
</file>

<file path=xl/calcChain.xml><?xml version="1.0" encoding="utf-8"?>
<calcChain xmlns="http://schemas.openxmlformats.org/spreadsheetml/2006/main">
  <c r="D26" i="1" l="1"/>
  <c r="D3" i="1" l="1"/>
  <c r="D16" i="1"/>
  <c r="D7" i="1" l="1"/>
  <c r="H26" i="1" l="1"/>
  <c r="D25" i="1"/>
  <c r="B18" i="1" l="1"/>
  <c r="B15" i="1"/>
  <c r="B13" i="1"/>
  <c r="B11" i="1"/>
  <c r="B9" i="1"/>
  <c r="B6" i="1"/>
  <c r="D17" i="1"/>
  <c r="D14" i="1"/>
  <c r="D12" i="1"/>
  <c r="D10" i="1"/>
  <c r="D8" i="1"/>
  <c r="D4" i="1"/>
  <c r="D5" i="1"/>
  <c r="D15" i="1" l="1"/>
  <c r="D11" i="1"/>
  <c r="D13" i="1"/>
  <c r="D9" i="1"/>
  <c r="B19" i="1"/>
  <c r="D18" i="1"/>
  <c r="D6" i="1"/>
  <c r="G15" i="1" l="1"/>
  <c r="H15" i="1"/>
  <c r="D19" i="1"/>
  <c r="F16" i="1" l="1"/>
  <c r="F7" i="1"/>
  <c r="F3" i="1"/>
  <c r="F14" i="1"/>
  <c r="F10" i="1"/>
  <c r="F12" i="1"/>
  <c r="G13" i="1"/>
  <c r="G11" i="1"/>
  <c r="H11" i="1" s="1"/>
  <c r="G18" i="1"/>
  <c r="I12" i="1" l="1"/>
  <c r="G12" i="1"/>
  <c r="H12" i="1" s="1"/>
  <c r="I10" i="1"/>
  <c r="G10" i="1"/>
  <c r="H10" i="1" s="1"/>
  <c r="J10" i="1" s="1"/>
  <c r="K10" i="1" s="1"/>
  <c r="L10" i="1" s="1"/>
  <c r="I14" i="1"/>
  <c r="G14" i="1"/>
  <c r="H14" i="1" s="1"/>
  <c r="I3" i="1"/>
  <c r="G3" i="1"/>
  <c r="G5" i="1"/>
  <c r="H5" i="1" s="1"/>
  <c r="G4" i="1"/>
  <c r="H4" i="1" s="1"/>
  <c r="I7" i="1"/>
  <c r="G8" i="1"/>
  <c r="H8" i="1" s="1"/>
  <c r="J8" i="1" s="1"/>
  <c r="K8" i="1" s="1"/>
  <c r="L8" i="1" s="1"/>
  <c r="G7" i="1"/>
  <c r="I16" i="1"/>
  <c r="G16" i="1"/>
  <c r="H16" i="1" s="1"/>
  <c r="G17" i="1"/>
  <c r="H17" i="1" s="1"/>
  <c r="H18" i="1"/>
  <c r="H13" i="1"/>
  <c r="J14" i="1" l="1"/>
  <c r="K14" i="1" s="1"/>
  <c r="J17" i="1"/>
  <c r="K17" i="1" s="1"/>
  <c r="L17" i="1" s="1"/>
  <c r="J16" i="1"/>
  <c r="K16" i="1" s="1"/>
  <c r="L16" i="1" s="1"/>
  <c r="J12" i="1"/>
  <c r="K12" i="1" s="1"/>
  <c r="K15" i="1"/>
  <c r="L14" i="1"/>
  <c r="L15" i="1" s="1"/>
  <c r="G9" i="1"/>
  <c r="H9" i="1" s="1"/>
  <c r="H7" i="1"/>
  <c r="J7" i="1" s="1"/>
  <c r="K7" i="1" s="1"/>
  <c r="L7" i="1" s="1"/>
  <c r="J4" i="1"/>
  <c r="K4" i="1" s="1"/>
  <c r="L4" i="1" s="1"/>
  <c r="G6" i="1"/>
  <c r="H6" i="1" s="1"/>
  <c r="H3" i="1"/>
  <c r="J3" i="1" s="1"/>
  <c r="K3" i="1" s="1"/>
  <c r="L3" i="1" s="1"/>
  <c r="J5" i="1"/>
  <c r="K5" i="1" s="1"/>
  <c r="L5" i="1" s="1"/>
  <c r="L11" i="1"/>
  <c r="F25" i="1" s="1"/>
  <c r="K11" i="1"/>
  <c r="L12" i="1" l="1"/>
  <c r="L13" i="1" s="1"/>
  <c r="K9" i="1"/>
  <c r="H19" i="1"/>
  <c r="K6" i="1"/>
  <c r="K18" i="1"/>
  <c r="E26" i="1" s="1"/>
  <c r="L18" i="1"/>
  <c r="K13" i="1"/>
  <c r="H25" i="1"/>
  <c r="H27" i="1" s="1"/>
  <c r="L6" i="1"/>
  <c r="L9" i="1"/>
  <c r="E25" i="1" l="1"/>
  <c r="G26" i="1"/>
  <c r="I26" i="1" s="1"/>
  <c r="K19" i="1"/>
  <c r="G25" i="1" l="1"/>
  <c r="I25" i="1" s="1"/>
  <c r="I27" i="1" l="1"/>
  <c r="J25" i="1" l="1"/>
  <c r="K25" i="1"/>
</calcChain>
</file>

<file path=xl/comments1.xml><?xml version="1.0" encoding="utf-8"?>
<comments xmlns="http://schemas.openxmlformats.org/spreadsheetml/2006/main">
  <authors>
    <author>Serkan Kaan Can Koyak</author>
  </authors>
  <commentList>
    <comment ref="A26" authorId="0" shapeId="0">
      <text>
        <r>
          <rPr>
            <sz val="9"/>
            <color indexed="81"/>
            <rFont val="Tahoma"/>
            <charset val="1"/>
          </rPr>
          <t>This row includes TL values of USD risks and collaterals</t>
        </r>
      </text>
    </comment>
  </commentList>
</comments>
</file>

<file path=xl/sharedStrings.xml><?xml version="1.0" encoding="utf-8"?>
<sst xmlns="http://schemas.openxmlformats.org/spreadsheetml/2006/main" count="52" uniqueCount="47">
  <si>
    <t>EUR</t>
  </si>
  <si>
    <t>TRY</t>
  </si>
  <si>
    <t>USD</t>
  </si>
  <si>
    <t>TL</t>
  </si>
  <si>
    <t>TRT110718T18.COL</t>
  </si>
  <si>
    <t>TRT170221T12.COL</t>
  </si>
  <si>
    <t>TRT110226T13.COL</t>
  </si>
  <si>
    <t>TCELL.COL</t>
  </si>
  <si>
    <t>GARAN.COL</t>
  </si>
  <si>
    <t>IBV.COL</t>
  </si>
  <si>
    <t>AAV.COL</t>
  </si>
  <si>
    <t>EURCASH</t>
  </si>
  <si>
    <t>USDCASH</t>
  </si>
  <si>
    <t>TL/USD</t>
  </si>
  <si>
    <t>Collateral Evaluation</t>
  </si>
  <si>
    <t>Collateral</t>
  </si>
  <si>
    <t>Quantity*Price</t>
  </si>
  <si>
    <t>Haircuts</t>
  </si>
  <si>
    <t>Value after Haircut</t>
  </si>
  <si>
    <t>Valuation Group</t>
  </si>
  <si>
    <t>Valuation Group Limit</t>
  </si>
  <si>
    <t xml:space="preserve">Valuation Group Limit in Base currency </t>
  </si>
  <si>
    <t>Collateral Value in Base Currency before Max Limit per Series</t>
  </si>
  <si>
    <t>Max Limit per Series</t>
  </si>
  <si>
    <t>Limit value per series in Base currency after applied Max limit per Series</t>
  </si>
  <si>
    <t>Collateral value in Base currency</t>
  </si>
  <si>
    <t>Collateral Value in Collateral Currency</t>
  </si>
  <si>
    <t>Bill</t>
  </si>
  <si>
    <t>Bond</t>
  </si>
  <si>
    <t>Equity (Bist-30)</t>
  </si>
  <si>
    <t>Equity (Bist-100)</t>
  </si>
  <si>
    <t>Fund (Equity)</t>
  </si>
  <si>
    <t>Fund (Other)</t>
  </si>
  <si>
    <t>Currency</t>
  </si>
  <si>
    <t>Margin Requirement</t>
  </si>
  <si>
    <t>Base currency</t>
  </si>
  <si>
    <t>FX rate</t>
  </si>
  <si>
    <t>Required cash in base currency</t>
  </si>
  <si>
    <t>Total Collateral Value</t>
  </si>
  <si>
    <t>Collateral Value cash</t>
  </si>
  <si>
    <t>Surplus/Deficit</t>
  </si>
  <si>
    <t>Cash Surplus/Deficit in base currency</t>
  </si>
  <si>
    <t>Total Surplus/Deficit in base currency</t>
  </si>
  <si>
    <t>Pre-trade Collateral Surplus/Deficit</t>
  </si>
  <si>
    <t>Post-trade Collateral Surplus/Deficit</t>
  </si>
  <si>
    <t>Cash Settlement Requirement</t>
  </si>
  <si>
    <t>Minimum Cash Requirement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</si>
</sst>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C0000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b/>
      <sz val="9"/>
      <color rgb="FF0070C0"/>
      <name val="Calibri"/>
      <family val="2"/>
      <scheme val="minor"/>
    </font>
    <font>
      <b/>
      <sz val="9"/>
      <color rgb="FFC00000"/>
      <name val="Calibri"/>
      <family val="2"/>
      <charset val="162"/>
      <scheme val="minor"/>
    </font>
    <font>
      <b/>
      <sz val="9"/>
      <color rgb="FF0070C0"/>
      <name val="Calibri"/>
      <family val="2"/>
      <charset val="162"/>
      <scheme val="minor"/>
    </font>
    <font>
      <b/>
      <sz val="9"/>
      <color theme="3"/>
      <name val="Calibri"/>
      <family val="2"/>
      <scheme val="minor"/>
    </font>
    <font>
      <b/>
      <sz val="14"/>
      <color theme="0"/>
      <name val="Cambria"/>
      <family val="1"/>
      <charset val="162"/>
      <scheme val="major"/>
    </font>
    <font>
      <sz val="9"/>
      <name val="Calibri"/>
      <family val="2"/>
      <charset val="162"/>
      <scheme val="minor"/>
    </font>
    <font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Protection="1">
      <protection locked="0"/>
    </xf>
    <xf numFmtId="3" fontId="5" fillId="5" borderId="0" xfId="0" applyNumberFormat="1" applyFont="1" applyFill="1" applyProtection="1">
      <protection locked="0"/>
    </xf>
    <xf numFmtId="0" fontId="0" fillId="2" borderId="0" xfId="0" applyFill="1" applyBorder="1" applyProtection="1">
      <protection locked="0"/>
    </xf>
    <xf numFmtId="3" fontId="7" fillId="5" borderId="0" xfId="0" applyNumberFormat="1" applyFont="1" applyFill="1" applyBorder="1" applyProtection="1">
      <protection locked="0"/>
    </xf>
    <xf numFmtId="9" fontId="7" fillId="5" borderId="0" xfId="1" applyFont="1" applyFill="1" applyBorder="1" applyProtection="1">
      <protection locked="0"/>
    </xf>
    <xf numFmtId="4" fontId="10" fillId="2" borderId="2" xfId="0" applyNumberFormat="1" applyFont="1" applyFill="1" applyBorder="1" applyProtection="1"/>
    <xf numFmtId="3" fontId="5" fillId="2" borderId="0" xfId="0" applyNumberFormat="1" applyFont="1" applyFill="1" applyProtection="1"/>
    <xf numFmtId="3" fontId="10" fillId="4" borderId="2" xfId="0" applyNumberFormat="1" applyFont="1" applyFill="1" applyBorder="1" applyProtection="1"/>
    <xf numFmtId="3" fontId="4" fillId="4" borderId="0" xfId="0" applyNumberFormat="1" applyFont="1" applyFill="1" applyProtection="1"/>
    <xf numFmtId="9" fontId="8" fillId="4" borderId="2" xfId="0" applyNumberFormat="1" applyFont="1" applyFill="1" applyBorder="1" applyProtection="1"/>
    <xf numFmtId="4" fontId="10" fillId="4" borderId="2" xfId="0" applyNumberFormat="1" applyFont="1" applyFill="1" applyBorder="1" applyProtection="1"/>
    <xf numFmtId="9" fontId="8" fillId="4" borderId="2" xfId="1" applyFont="1" applyFill="1" applyBorder="1" applyProtection="1"/>
    <xf numFmtId="9" fontId="4" fillId="4" borderId="0" xfId="1" applyFont="1" applyFill="1" applyProtection="1"/>
    <xf numFmtId="3" fontId="10" fillId="2" borderId="2" xfId="0" applyNumberFormat="1" applyFont="1" applyFill="1" applyBorder="1" applyProtection="1"/>
    <xf numFmtId="3" fontId="4" fillId="2" borderId="0" xfId="0" applyNumberFormat="1" applyFont="1" applyFill="1" applyProtection="1"/>
    <xf numFmtId="3" fontId="5" fillId="4" borderId="0" xfId="0" applyNumberFormat="1" applyFont="1" applyFill="1" applyProtection="1"/>
    <xf numFmtId="3" fontId="7" fillId="4" borderId="0" xfId="0" applyNumberFormat="1" applyFont="1" applyFill="1" applyProtection="1"/>
    <xf numFmtId="3" fontId="6" fillId="2" borderId="0" xfId="0" applyNumberFormat="1" applyFont="1" applyFill="1" applyProtection="1"/>
    <xf numFmtId="3" fontId="5" fillId="4" borderId="3" xfId="0" applyNumberFormat="1" applyFont="1" applyFill="1" applyBorder="1" applyProtection="1"/>
    <xf numFmtId="9" fontId="8" fillId="4" borderId="3" xfId="0" applyNumberFormat="1" applyFont="1" applyFill="1" applyBorder="1" applyProtection="1"/>
    <xf numFmtId="9" fontId="8" fillId="4" borderId="3" xfId="1" applyFont="1" applyFill="1" applyBorder="1" applyProtection="1"/>
    <xf numFmtId="0" fontId="3" fillId="3" borderId="0" xfId="0" applyFont="1" applyFill="1" applyAlignment="1" applyProtection="1">
      <alignment wrapText="1"/>
    </xf>
    <xf numFmtId="0" fontId="2" fillId="3" borderId="1" xfId="0" applyFont="1" applyFill="1" applyBorder="1" applyAlignment="1" applyProtection="1">
      <alignment wrapText="1"/>
    </xf>
    <xf numFmtId="0" fontId="4" fillId="3" borderId="0" xfId="0" applyFont="1" applyFill="1" applyAlignment="1" applyProtection="1">
      <alignment wrapText="1"/>
    </xf>
    <xf numFmtId="0" fontId="0" fillId="2" borderId="0" xfId="0" applyFill="1" applyProtection="1"/>
    <xf numFmtId="3" fontId="11" fillId="2" borderId="0" xfId="0" applyNumberFormat="1" applyFont="1" applyFill="1" applyProtection="1"/>
    <xf numFmtId="0" fontId="4" fillId="2" borderId="0" xfId="0" applyFont="1" applyFill="1" applyProtection="1"/>
    <xf numFmtId="0" fontId="0" fillId="2" borderId="0" xfId="0" applyFill="1" applyBorder="1" applyProtection="1"/>
    <xf numFmtId="0" fontId="5" fillId="2" borderId="0" xfId="0" applyFont="1" applyFill="1" applyBorder="1" applyProtection="1"/>
    <xf numFmtId="0" fontId="7" fillId="2" borderId="0" xfId="0" applyFont="1" applyFill="1" applyBorder="1" applyProtection="1"/>
    <xf numFmtId="3" fontId="9" fillId="4" borderId="0" xfId="0" applyNumberFormat="1" applyFont="1" applyFill="1" applyProtection="1"/>
    <xf numFmtId="3" fontId="2" fillId="4" borderId="0" xfId="0" applyNumberFormat="1" applyFont="1" applyFill="1" applyAlignment="1" applyProtection="1">
      <alignment horizontal="center"/>
    </xf>
    <xf numFmtId="0" fontId="0" fillId="4" borderId="0" xfId="0" applyFill="1" applyProtection="1"/>
    <xf numFmtId="3" fontId="0" fillId="4" borderId="0" xfId="0" applyNumberFormat="1" applyFill="1" applyProtection="1"/>
    <xf numFmtId="3" fontId="2" fillId="4" borderId="0" xfId="0" applyNumberFormat="1" applyFont="1" applyFill="1" applyProtection="1"/>
    <xf numFmtId="0" fontId="5" fillId="4" borderId="0" xfId="0" applyFont="1" applyFill="1" applyProtection="1"/>
    <xf numFmtId="164" fontId="13" fillId="2" borderId="2" xfId="2" applyNumberFormat="1" applyFont="1" applyFill="1" applyBorder="1" applyProtection="1"/>
    <xf numFmtId="3" fontId="0" fillId="2" borderId="0" xfId="0" applyNumberFormat="1" applyFill="1" applyBorder="1" applyProtection="1">
      <protection locked="0"/>
    </xf>
    <xf numFmtId="0" fontId="4" fillId="4" borderId="0" xfId="0" applyFont="1" applyFill="1" applyAlignment="1" applyProtection="1">
      <alignment horizontal="center" vertical="center" wrapText="1"/>
    </xf>
    <xf numFmtId="0" fontId="4" fillId="4" borderId="0" xfId="0" applyFont="1" applyFill="1" applyAlignment="1" applyProtection="1">
      <alignment wrapText="1"/>
    </xf>
    <xf numFmtId="0" fontId="2" fillId="4" borderId="0" xfId="0" applyFont="1" applyFill="1" applyAlignment="1" applyProtection="1">
      <alignment wrapText="1"/>
    </xf>
    <xf numFmtId="164" fontId="5" fillId="2" borderId="2" xfId="2" applyNumberFormat="1" applyFont="1" applyFill="1" applyBorder="1" applyAlignment="1" applyProtection="1">
      <alignment horizontal="center" vertical="center"/>
    </xf>
    <xf numFmtId="0" fontId="12" fillId="3" borderId="0" xfId="0" applyFont="1" applyFill="1" applyAlignment="1" applyProtection="1">
      <alignment horizontal="center" wrapText="1"/>
    </xf>
    <xf numFmtId="164" fontId="5" fillId="2" borderId="2" xfId="0" applyNumberFormat="1" applyFont="1" applyFill="1" applyBorder="1" applyAlignment="1" applyProtection="1">
      <alignment horizontal="center" vertic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7"/>
  <sheetViews>
    <sheetView tabSelected="1" zoomScaleNormal="100" workbookViewId="0">
      <selection sqref="A1:L1"/>
    </sheetView>
  </sheetViews>
  <sheetFormatPr defaultRowHeight="15" x14ac:dyDescent="0.25"/>
  <cols>
    <col min="1" max="1" width="22.42578125" style="1" customWidth="1"/>
    <col min="2" max="2" width="11.7109375" style="1" customWidth="1"/>
    <col min="3" max="3" width="10.140625" style="1" customWidth="1"/>
    <col min="4" max="4" width="10.7109375" style="1" customWidth="1"/>
    <col min="5" max="5" width="12.7109375" style="1" customWidth="1"/>
    <col min="6" max="6" width="10.42578125" style="1" customWidth="1"/>
    <col min="7" max="7" width="12.85546875" style="1" customWidth="1"/>
    <col min="8" max="8" width="12" style="1" customWidth="1"/>
    <col min="9" max="9" width="12.7109375" style="1" customWidth="1"/>
    <col min="10" max="10" width="11.85546875" style="1" customWidth="1"/>
    <col min="11" max="11" width="12.42578125" style="1" customWidth="1"/>
    <col min="12" max="12" width="12" style="1" customWidth="1"/>
    <col min="13" max="16384" width="9.140625" style="1"/>
  </cols>
  <sheetData>
    <row r="1" spans="1:12" ht="18.75" customHeight="1" thickBot="1" x14ac:dyDescent="0.3">
      <c r="A1" s="43" t="s">
        <v>14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ht="60.75" x14ac:dyDescent="0.25">
      <c r="A2" s="22" t="s">
        <v>15</v>
      </c>
      <c r="B2" s="22" t="s">
        <v>16</v>
      </c>
      <c r="C2" s="23" t="s">
        <v>17</v>
      </c>
      <c r="D2" s="22" t="s">
        <v>18</v>
      </c>
      <c r="E2" s="22" t="s">
        <v>19</v>
      </c>
      <c r="F2" s="23" t="s">
        <v>20</v>
      </c>
      <c r="G2" s="22" t="s">
        <v>21</v>
      </c>
      <c r="H2" s="22" t="s">
        <v>22</v>
      </c>
      <c r="I2" s="23" t="s">
        <v>23</v>
      </c>
      <c r="J2" s="22" t="s">
        <v>24</v>
      </c>
      <c r="K2" s="24" t="s">
        <v>25</v>
      </c>
      <c r="L2" s="24" t="s">
        <v>26</v>
      </c>
    </row>
    <row r="3" spans="1:12" x14ac:dyDescent="0.25">
      <c r="A3" s="7" t="s">
        <v>4</v>
      </c>
      <c r="B3" s="2">
        <v>100000</v>
      </c>
      <c r="C3" s="6">
        <v>1</v>
      </c>
      <c r="D3" s="7">
        <f>B3*C3</f>
        <v>100000</v>
      </c>
      <c r="E3" s="7" t="s">
        <v>27</v>
      </c>
      <c r="F3" s="42">
        <f>$D$19*F6</f>
        <v>98830</v>
      </c>
      <c r="G3" s="7">
        <f>D3/$D$6*$F$3</f>
        <v>56474.28571428571</v>
      </c>
      <c r="H3" s="7">
        <f>MIN(G3,D3)</f>
        <v>56474.28571428571</v>
      </c>
      <c r="I3" s="44">
        <f>F3*$I$6</f>
        <v>9883</v>
      </c>
      <c r="J3" s="7">
        <f>MIN(H3,$I$3)</f>
        <v>9883</v>
      </c>
      <c r="K3" s="7">
        <f>MIN(D3,J3)</f>
        <v>9883</v>
      </c>
      <c r="L3" s="7">
        <f>K3</f>
        <v>9883</v>
      </c>
    </row>
    <row r="4" spans="1:12" x14ac:dyDescent="0.25">
      <c r="A4" s="7" t="s">
        <v>5</v>
      </c>
      <c r="B4" s="2">
        <v>50000</v>
      </c>
      <c r="C4" s="6">
        <v>1</v>
      </c>
      <c r="D4" s="7">
        <f t="shared" ref="D4:D5" si="0">B4*C4</f>
        <v>50000</v>
      </c>
      <c r="E4" s="7" t="s">
        <v>28</v>
      </c>
      <c r="F4" s="42"/>
      <c r="G4" s="7">
        <f>D4/$D$6*$F$3</f>
        <v>28237.142857142855</v>
      </c>
      <c r="H4" s="7">
        <f>MIN(G4,D4)</f>
        <v>28237.142857142855</v>
      </c>
      <c r="I4" s="44"/>
      <c r="J4" s="7">
        <f>MIN(H4,$I$3)</f>
        <v>9883</v>
      </c>
      <c r="K4" s="7">
        <f>MIN(D4,J4)</f>
        <v>9883</v>
      </c>
      <c r="L4" s="7">
        <f>K4</f>
        <v>9883</v>
      </c>
    </row>
    <row r="5" spans="1:12" x14ac:dyDescent="0.25">
      <c r="A5" s="7" t="s">
        <v>6</v>
      </c>
      <c r="B5" s="2">
        <v>25000</v>
      </c>
      <c r="C5" s="6">
        <v>1</v>
      </c>
      <c r="D5" s="7">
        <f t="shared" si="0"/>
        <v>25000</v>
      </c>
      <c r="E5" s="7" t="s">
        <v>28</v>
      </c>
      <c r="F5" s="42"/>
      <c r="G5" s="7">
        <f>D5/$D$6*$F$3</f>
        <v>14118.571428571428</v>
      </c>
      <c r="H5" s="7">
        <f>MIN(G5,D5)</f>
        <v>14118.571428571428</v>
      </c>
      <c r="I5" s="44"/>
      <c r="J5" s="7">
        <f>MIN(H5,$I$3)</f>
        <v>9883</v>
      </c>
      <c r="K5" s="7">
        <f>MIN(D5,J5)</f>
        <v>9883</v>
      </c>
      <c r="L5" s="7">
        <f>K5</f>
        <v>9883</v>
      </c>
    </row>
    <row r="6" spans="1:12" x14ac:dyDescent="0.25">
      <c r="A6" s="9"/>
      <c r="B6" s="9">
        <f>SUM(B3:B5)</f>
        <v>175000</v>
      </c>
      <c r="C6" s="8"/>
      <c r="D6" s="9">
        <f>SUM(D3:D5)</f>
        <v>175000</v>
      </c>
      <c r="E6" s="9"/>
      <c r="F6" s="10">
        <v>0.5</v>
      </c>
      <c r="G6" s="9">
        <f>SUM(G3:G5)</f>
        <v>98830</v>
      </c>
      <c r="H6" s="9">
        <f>MIN(D6,G6)</f>
        <v>98830</v>
      </c>
      <c r="I6" s="10">
        <v>0.1</v>
      </c>
      <c r="J6" s="9"/>
      <c r="K6" s="9">
        <f>SUM(K3:K5)</f>
        <v>29649</v>
      </c>
      <c r="L6" s="9">
        <f>SUM(L3:L5)</f>
        <v>29649</v>
      </c>
    </row>
    <row r="7" spans="1:12" x14ac:dyDescent="0.25">
      <c r="A7" s="7" t="s">
        <v>8</v>
      </c>
      <c r="B7" s="2">
        <v>1000</v>
      </c>
      <c r="C7" s="6">
        <v>0.76</v>
      </c>
      <c r="D7" s="7">
        <f>B7*C7</f>
        <v>760</v>
      </c>
      <c r="E7" s="7" t="s">
        <v>29</v>
      </c>
      <c r="F7" s="42">
        <f>$D$19*F9</f>
        <v>49415</v>
      </c>
      <c r="G7" s="7">
        <f>D7/$D$9*$F$7</f>
        <v>25722.876712328765</v>
      </c>
      <c r="H7" s="7">
        <f>MIN(G7,D7)</f>
        <v>760</v>
      </c>
      <c r="I7" s="42">
        <f>F7*I9</f>
        <v>4941.5</v>
      </c>
      <c r="J7" s="7">
        <f>MIN(H7,$I$7)</f>
        <v>760</v>
      </c>
      <c r="K7" s="7">
        <f>MIN(D7,J7)</f>
        <v>760</v>
      </c>
      <c r="L7" s="7">
        <f>K7</f>
        <v>760</v>
      </c>
    </row>
    <row r="8" spans="1:12" x14ac:dyDescent="0.25">
      <c r="A8" s="7" t="s">
        <v>7</v>
      </c>
      <c r="B8" s="2">
        <v>1000</v>
      </c>
      <c r="C8" s="6">
        <v>0.7</v>
      </c>
      <c r="D8" s="7">
        <f>B8*C8</f>
        <v>700</v>
      </c>
      <c r="E8" s="7" t="s">
        <v>30</v>
      </c>
      <c r="F8" s="42"/>
      <c r="G8" s="7">
        <f>D8/$D$9*$F$7</f>
        <v>23692.123287671231</v>
      </c>
      <c r="H8" s="7">
        <f>MIN(G8,D8)</f>
        <v>700</v>
      </c>
      <c r="I8" s="42"/>
      <c r="J8" s="7">
        <f>MIN(H8,$I$7)</f>
        <v>700</v>
      </c>
      <c r="K8" s="7">
        <f>MIN(D8,J8)</f>
        <v>700</v>
      </c>
      <c r="L8" s="7">
        <f>K8</f>
        <v>700</v>
      </c>
    </row>
    <row r="9" spans="1:12" x14ac:dyDescent="0.25">
      <c r="A9" s="9"/>
      <c r="B9" s="9">
        <f>SUM(B7:B8)</f>
        <v>2000</v>
      </c>
      <c r="C9" s="11"/>
      <c r="D9" s="9">
        <f>SUM(D7:D8)</f>
        <v>1460</v>
      </c>
      <c r="E9" s="9"/>
      <c r="F9" s="10">
        <v>0.25</v>
      </c>
      <c r="G9" s="9">
        <f>SUM(G7:G8)</f>
        <v>49415</v>
      </c>
      <c r="H9" s="9">
        <f>MIN(D9,G9)</f>
        <v>1460</v>
      </c>
      <c r="I9" s="12">
        <v>0.1</v>
      </c>
      <c r="J9" s="13"/>
      <c r="K9" s="9">
        <f>SUM(K7:K8)</f>
        <v>1460</v>
      </c>
      <c r="L9" s="9">
        <f>SUM(L7:L8)</f>
        <v>1460</v>
      </c>
    </row>
    <row r="10" spans="1:12" x14ac:dyDescent="0.25">
      <c r="A10" s="7" t="s">
        <v>3</v>
      </c>
      <c r="B10" s="2">
        <v>10000</v>
      </c>
      <c r="C10" s="14">
        <v>1</v>
      </c>
      <c r="D10" s="7">
        <f>B10*C10</f>
        <v>10000</v>
      </c>
      <c r="E10" s="7" t="s">
        <v>3</v>
      </c>
      <c r="F10" s="37">
        <f>$D$19*F11</f>
        <v>197660</v>
      </c>
      <c r="G10" s="7">
        <f>D10/$D$11*$F$10</f>
        <v>197660</v>
      </c>
      <c r="H10" s="7">
        <f>MIN(G10,D10)</f>
        <v>10000</v>
      </c>
      <c r="I10" s="37">
        <f>F10*I11</f>
        <v>197660</v>
      </c>
      <c r="J10" s="7">
        <f>MIN(H10,$I$10)</f>
        <v>10000</v>
      </c>
      <c r="K10" s="7">
        <f>MIN(D10,J10)</f>
        <v>10000</v>
      </c>
      <c r="L10" s="7">
        <f>K10</f>
        <v>10000</v>
      </c>
    </row>
    <row r="11" spans="1:12" x14ac:dyDescent="0.25">
      <c r="A11" s="16"/>
      <c r="B11" s="17">
        <f>SUM(B10)</f>
        <v>10000</v>
      </c>
      <c r="C11" s="8"/>
      <c r="D11" s="9">
        <f>SUM(D10)</f>
        <v>10000</v>
      </c>
      <c r="E11" s="16"/>
      <c r="F11" s="10">
        <v>1</v>
      </c>
      <c r="G11" s="9">
        <f>D19*F11</f>
        <v>197660</v>
      </c>
      <c r="H11" s="9">
        <f>MIN(D11,G11)</f>
        <v>10000</v>
      </c>
      <c r="I11" s="10">
        <v>1</v>
      </c>
      <c r="J11" s="16"/>
      <c r="K11" s="17">
        <f>SUM(K10)</f>
        <v>10000</v>
      </c>
      <c r="L11" s="9">
        <f>SUM(L10)</f>
        <v>10000</v>
      </c>
    </row>
    <row r="12" spans="1:12" x14ac:dyDescent="0.25">
      <c r="A12" s="7" t="s">
        <v>10</v>
      </c>
      <c r="B12" s="2">
        <v>1000</v>
      </c>
      <c r="C12" s="6">
        <v>0.82</v>
      </c>
      <c r="D12" s="18">
        <f>B12*C12</f>
        <v>820</v>
      </c>
      <c r="E12" s="7" t="s">
        <v>31</v>
      </c>
      <c r="F12" s="37">
        <f>$D$19*F13</f>
        <v>49415</v>
      </c>
      <c r="G12" s="7">
        <f>D12/$D$13*$F$12</f>
        <v>49415</v>
      </c>
      <c r="H12" s="7">
        <f>MIN(G12,D12)</f>
        <v>820</v>
      </c>
      <c r="I12" s="37">
        <f>F12*I13</f>
        <v>4941.5</v>
      </c>
      <c r="J12" s="7">
        <f>MIN(H12,$I$12)</f>
        <v>820</v>
      </c>
      <c r="K12" s="7">
        <f>MIN(D12,J12)</f>
        <v>820</v>
      </c>
      <c r="L12" s="7">
        <f>K12</f>
        <v>820</v>
      </c>
    </row>
    <row r="13" spans="1:12" x14ac:dyDescent="0.25">
      <c r="A13" s="16"/>
      <c r="B13" s="17">
        <f>SUM(B12)</f>
        <v>1000</v>
      </c>
      <c r="C13" s="8"/>
      <c r="D13" s="9">
        <f>SUM(D12)</f>
        <v>820</v>
      </c>
      <c r="E13" s="16"/>
      <c r="F13" s="10">
        <v>0.25</v>
      </c>
      <c r="G13" s="9">
        <f>D19*F13</f>
        <v>49415</v>
      </c>
      <c r="H13" s="9">
        <f>MIN(D13,G13)</f>
        <v>820</v>
      </c>
      <c r="I13" s="10">
        <v>0.1</v>
      </c>
      <c r="J13" s="16"/>
      <c r="K13" s="17">
        <f>SUM(K12)</f>
        <v>820</v>
      </c>
      <c r="L13" s="9">
        <f>SUM(L12)</f>
        <v>820</v>
      </c>
    </row>
    <row r="14" spans="1:12" x14ac:dyDescent="0.25">
      <c r="A14" s="7" t="s">
        <v>9</v>
      </c>
      <c r="B14" s="2">
        <v>1000</v>
      </c>
      <c r="C14" s="6">
        <v>0.88</v>
      </c>
      <c r="D14" s="15">
        <f>B14*C14</f>
        <v>880</v>
      </c>
      <c r="E14" s="7" t="s">
        <v>32</v>
      </c>
      <c r="F14" s="37">
        <f>$D$19*F15</f>
        <v>98830</v>
      </c>
      <c r="G14" s="7">
        <f>D14/$D$15*$F$14</f>
        <v>98830</v>
      </c>
      <c r="H14" s="7">
        <f>MIN(G14,D14)</f>
        <v>880</v>
      </c>
      <c r="I14" s="37">
        <f>F14*I15</f>
        <v>98830</v>
      </c>
      <c r="J14" s="7">
        <f>MIN(H14,I14)</f>
        <v>880</v>
      </c>
      <c r="K14" s="7">
        <f>MIN(D14,J14)</f>
        <v>880</v>
      </c>
      <c r="L14" s="7">
        <f>K14</f>
        <v>880</v>
      </c>
    </row>
    <row r="15" spans="1:12" x14ac:dyDescent="0.25">
      <c r="A15" s="16"/>
      <c r="B15" s="17">
        <f>SUM(B14)</f>
        <v>1000</v>
      </c>
      <c r="C15" s="8"/>
      <c r="D15" s="9">
        <f>SUM(D14)</f>
        <v>880</v>
      </c>
      <c r="E15" s="16"/>
      <c r="F15" s="10">
        <v>0.5</v>
      </c>
      <c r="G15" s="9">
        <f>D18*F15</f>
        <v>4750</v>
      </c>
      <c r="H15" s="9">
        <f>MIN(D15,G15)</f>
        <v>880</v>
      </c>
      <c r="I15" s="10">
        <v>1</v>
      </c>
      <c r="J15" s="16"/>
      <c r="K15" s="17">
        <f>SUM(K14)</f>
        <v>880</v>
      </c>
      <c r="L15" s="9">
        <f>SUM(L14)</f>
        <v>880</v>
      </c>
    </row>
    <row r="16" spans="1:12" x14ac:dyDescent="0.25">
      <c r="A16" s="7" t="s">
        <v>11</v>
      </c>
      <c r="B16" s="2">
        <v>5000</v>
      </c>
      <c r="C16" s="6">
        <v>0.95</v>
      </c>
      <c r="D16" s="7">
        <f>B16*C16</f>
        <v>4750</v>
      </c>
      <c r="E16" s="7" t="s">
        <v>0</v>
      </c>
      <c r="F16" s="42">
        <f>D19*F18</f>
        <v>98830</v>
      </c>
      <c r="G16" s="7">
        <f>D16/$D$18*$F$16</f>
        <v>49415</v>
      </c>
      <c r="H16" s="7">
        <f>MIN(G16,D16)</f>
        <v>4750</v>
      </c>
      <c r="I16" s="42">
        <f>F16*I18</f>
        <v>98830</v>
      </c>
      <c r="J16" s="7">
        <f>MIN(H16,$I$16)</f>
        <v>4750</v>
      </c>
      <c r="K16" s="7">
        <f>MIN(D16,J16)</f>
        <v>4750</v>
      </c>
      <c r="L16" s="7">
        <f>K16/$E$21</f>
        <v>1583.3333333333333</v>
      </c>
    </row>
    <row r="17" spans="1:12" x14ac:dyDescent="0.25">
      <c r="A17" s="7" t="s">
        <v>12</v>
      </c>
      <c r="B17" s="2">
        <v>5000</v>
      </c>
      <c r="C17" s="6">
        <v>0.95</v>
      </c>
      <c r="D17" s="7">
        <f>B17*C17</f>
        <v>4750</v>
      </c>
      <c r="E17" s="7" t="s">
        <v>2</v>
      </c>
      <c r="F17" s="42"/>
      <c r="G17" s="7">
        <f>D17/$D$18*$F$16</f>
        <v>49415</v>
      </c>
      <c r="H17" s="7">
        <f>MIN(G17,D17)</f>
        <v>4750</v>
      </c>
      <c r="I17" s="42"/>
      <c r="J17" s="7">
        <f>MIN(H17,$I$16)</f>
        <v>4750</v>
      </c>
      <c r="K17" s="7">
        <f>MIN(D17,J17)</f>
        <v>4750</v>
      </c>
      <c r="L17" s="7">
        <f>K17/$E$21</f>
        <v>1583.3333333333333</v>
      </c>
    </row>
    <row r="18" spans="1:12" ht="15.75" thickBot="1" x14ac:dyDescent="0.3">
      <c r="A18" s="16"/>
      <c r="B18" s="17">
        <f>SUM(B16:B17)</f>
        <v>10000</v>
      </c>
      <c r="C18" s="19"/>
      <c r="D18" s="9">
        <f>SUM(D16:D17)</f>
        <v>9500</v>
      </c>
      <c r="E18" s="16"/>
      <c r="F18" s="20">
        <v>0.5</v>
      </c>
      <c r="G18" s="9">
        <f>D19*F18</f>
        <v>98830</v>
      </c>
      <c r="H18" s="9">
        <f>MIN(D18,G18)</f>
        <v>9500</v>
      </c>
      <c r="I18" s="21">
        <v>1</v>
      </c>
      <c r="J18" s="13"/>
      <c r="K18" s="9">
        <f>SUM(K16:K17)</f>
        <v>9500</v>
      </c>
      <c r="L18" s="9">
        <f>SUM(L16:L17)</f>
        <v>3166.6666666666665</v>
      </c>
    </row>
    <row r="19" spans="1:12" x14ac:dyDescent="0.25">
      <c r="A19" s="25"/>
      <c r="B19" s="26">
        <f>B9+B18+B11+B13+B15+B6</f>
        <v>199000</v>
      </c>
      <c r="C19" s="27"/>
      <c r="D19" s="26">
        <f>D9+D18+D11+D13+D15+D6</f>
        <v>197660</v>
      </c>
      <c r="E19" s="27"/>
      <c r="F19" s="27"/>
      <c r="G19" s="15"/>
      <c r="H19" s="26">
        <f>SUM(H6:H18)</f>
        <v>144150</v>
      </c>
      <c r="I19" s="27"/>
      <c r="J19" s="27"/>
      <c r="K19" s="26">
        <f>K9+K18+K11+K13+K15+K6</f>
        <v>52309</v>
      </c>
      <c r="L19" s="27"/>
    </row>
    <row r="20" spans="1:12" x14ac:dyDescent="0.25">
      <c r="A20" s="28"/>
      <c r="B20" s="28"/>
      <c r="C20" s="28"/>
      <c r="D20" s="28"/>
      <c r="E20" s="29"/>
      <c r="F20" s="29"/>
      <c r="G20" s="29"/>
      <c r="H20" s="29"/>
      <c r="I20" s="29"/>
      <c r="J20" s="29"/>
      <c r="K20" s="29"/>
      <c r="L20" s="29"/>
    </row>
    <row r="21" spans="1:12" x14ac:dyDescent="0.25">
      <c r="A21" s="30" t="s">
        <v>45</v>
      </c>
      <c r="B21" s="4">
        <v>4000</v>
      </c>
      <c r="C21" s="3"/>
      <c r="D21" s="39" t="s">
        <v>13</v>
      </c>
      <c r="E21" s="39">
        <v>3</v>
      </c>
      <c r="F21" s="3"/>
      <c r="G21" s="3"/>
      <c r="H21" s="3"/>
      <c r="I21" s="3"/>
      <c r="J21" s="3"/>
      <c r="K21" s="3"/>
      <c r="L21" s="38"/>
    </row>
    <row r="22" spans="1:12" x14ac:dyDescent="0.25">
      <c r="A22" s="30" t="s">
        <v>46</v>
      </c>
      <c r="B22" s="5">
        <v>0.5</v>
      </c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1:12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</row>
    <row r="24" spans="1:12" ht="52.5" customHeight="1" x14ac:dyDescent="0.25">
      <c r="A24" s="40" t="s">
        <v>33</v>
      </c>
      <c r="B24" s="40" t="s">
        <v>34</v>
      </c>
      <c r="C24" s="40" t="s">
        <v>35</v>
      </c>
      <c r="D24" s="40" t="s">
        <v>36</v>
      </c>
      <c r="E24" s="40" t="s">
        <v>37</v>
      </c>
      <c r="F24" s="40" t="s">
        <v>38</v>
      </c>
      <c r="G24" s="40" t="s">
        <v>39</v>
      </c>
      <c r="H24" s="40" t="s">
        <v>40</v>
      </c>
      <c r="I24" s="40" t="s">
        <v>41</v>
      </c>
      <c r="J24" s="40" t="s">
        <v>42</v>
      </c>
      <c r="K24" s="41" t="s">
        <v>43</v>
      </c>
      <c r="L24" s="41" t="s">
        <v>44</v>
      </c>
    </row>
    <row r="25" spans="1:12" x14ac:dyDescent="0.25">
      <c r="A25" s="36" t="s">
        <v>1</v>
      </c>
      <c r="B25" s="2">
        <v>50000</v>
      </c>
      <c r="C25" s="16" t="s">
        <v>1</v>
      </c>
      <c r="D25" s="16">
        <f>(B25*B22)</f>
        <v>25000</v>
      </c>
      <c r="E25" s="31">
        <f>L6+L9+L11+L13+L15</f>
        <v>42809</v>
      </c>
      <c r="F25" s="16">
        <f>L11</f>
        <v>10000</v>
      </c>
      <c r="G25" s="16">
        <f>E25-B25</f>
        <v>-7191</v>
      </c>
      <c r="H25" s="16">
        <f>F25-D25+B21</f>
        <v>-11000</v>
      </c>
      <c r="I25" s="16">
        <f>G25+B21</f>
        <v>-3191</v>
      </c>
      <c r="J25" s="32">
        <f>I27</f>
        <v>-8691</v>
      </c>
      <c r="K25" s="32">
        <f>MIN(I27:I27)</f>
        <v>-8691</v>
      </c>
      <c r="L25" s="32"/>
    </row>
    <row r="26" spans="1:12" x14ac:dyDescent="0.25">
      <c r="A26" s="36" t="s">
        <v>2</v>
      </c>
      <c r="B26" s="2">
        <v>15000</v>
      </c>
      <c r="C26" s="16" t="s">
        <v>1</v>
      </c>
      <c r="D26" s="16">
        <f>+(B26*B22)</f>
        <v>7500</v>
      </c>
      <c r="E26" s="31">
        <f>K18</f>
        <v>9500</v>
      </c>
      <c r="F26" s="16">
        <v>0</v>
      </c>
      <c r="G26" s="16">
        <f>E26-B26</f>
        <v>-5500</v>
      </c>
      <c r="H26" s="16">
        <f>F26-D26</f>
        <v>-7500</v>
      </c>
      <c r="I26" s="16">
        <f>G26</f>
        <v>-5500</v>
      </c>
      <c r="J26" s="33"/>
      <c r="K26" s="33"/>
      <c r="L26" s="33"/>
    </row>
    <row r="27" spans="1:12" x14ac:dyDescent="0.25">
      <c r="A27" s="33"/>
      <c r="B27" s="34"/>
      <c r="C27" s="34"/>
      <c r="D27" s="34"/>
      <c r="E27" s="34"/>
      <c r="F27" s="34"/>
      <c r="G27" s="34"/>
      <c r="H27" s="31">
        <f>SUM(H25:H26)</f>
        <v>-18500</v>
      </c>
      <c r="I27" s="35">
        <f>SUM(I25:I26)</f>
        <v>-8691</v>
      </c>
      <c r="J27" s="33"/>
      <c r="K27" s="33"/>
      <c r="L27" s="33"/>
    </row>
  </sheetData>
  <mergeCells count="7">
    <mergeCell ref="F16:F17"/>
    <mergeCell ref="I16:I17"/>
    <mergeCell ref="A1:L1"/>
    <mergeCell ref="F3:F5"/>
    <mergeCell ref="I3:I5"/>
    <mergeCell ref="F7:F8"/>
    <mergeCell ref="I7:I8"/>
  </mergeCells>
  <dataValidations disablePrompts="1" count="1">
    <dataValidation type="list" allowBlank="1" showInputMessage="1" showErrorMessage="1" sqref="B22">
      <formula1>"0,0.1,0.3,0.5"</formula1>
    </dataValidation>
  </dataValidations>
  <pageMargins left="0.7" right="0.7" top="0.75" bottom="0.75" header="0.3" footer="0.3"/>
  <pageSetup paperSize="9" scale="58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00E1937EFE1781459C8A8D23F7F1B8B8" ma:contentTypeVersion="2" ma:contentTypeDescription="Yeni belge oluşturun." ma:contentTypeScope="" ma:versionID="de690b59401c5e33cd1e14958e0f486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207c8e49d2455113debadb04310c69cb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internalName="PublishingStartDate">
      <xsd:simpleType>
        <xsd:restriction base="dms:Unknown"/>
      </xsd:simpleType>
    </xsd:element>
    <xsd:element name="PublishingExpirationDate" ma:index="9" nillable="true" ma:displayName="Zamanlama Bitiş Tarihi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8B4E613-E161-4D6D-BD26-FFEBA5A632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7401903-BA80-441B-99A9-9990D44A97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AF04471-1818-42EC-8079-3DB9C9D688B2}">
  <ds:schemaRefs>
    <ds:schemaRef ds:uri="http://www.w3.org/XML/1998/namespace"/>
    <ds:schemaRef ds:uri="http://purl.org/dc/elements/1.1/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Teminat Değerleme</vt:lpstr>
      <vt:lpstr>'Teminat Değerleme'!Print_Area</vt:lpstr>
    </vt:vector>
  </TitlesOfParts>
  <Company>The Nasdaq OMX Group,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Collateral Evaluation</dc:title>
  <dc:creator>Annika Nordvall</dc:creator>
  <cp:lastModifiedBy>Serkan Kaan Can Koyak</cp:lastModifiedBy>
  <cp:lastPrinted>2016-08-23T07:25:27Z</cp:lastPrinted>
  <dcterms:created xsi:type="dcterms:W3CDTF">2016-02-22T15:42:41Z</dcterms:created>
  <dcterms:modified xsi:type="dcterms:W3CDTF">2017-01-13T06:33:09Z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0x01010000E1937EFE1781459C8A8D23F7F1B8B8</vt:lpwstr>
  </property>
</Properties>
</file>